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ill\0_CORONA\"/>
    </mc:Choice>
  </mc:AlternateContent>
  <xr:revisionPtr revIDLastSave="0" documentId="13_ncr:1_{5B534BB2-BF4F-4994-A787-46CEBC2E5605}" xr6:coauthVersionLast="46" xr6:coauthVersionMax="46" xr10:uidLastSave="{00000000-0000-0000-0000-000000000000}"/>
  <bookViews>
    <workbookView xWindow="-120" yWindow="-120" windowWidth="29040" windowHeight="15840" xr2:uid="{CE9E6187-C36C-4976-B206-79E9074C3A9D}"/>
  </bookViews>
  <sheets>
    <sheet name="ÜH III" sheetId="1" r:id="rId1"/>
  </sheets>
  <definedNames>
    <definedName name="_xlnm.Print_Area" localSheetId="0">'ÜH III'!$A$1:$K$112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1" l="1"/>
  <c r="D71" i="1"/>
  <c r="E59" i="1" l="1"/>
  <c r="E25" i="1"/>
  <c r="F25" i="1"/>
  <c r="G25" i="1"/>
  <c r="H25" i="1"/>
  <c r="I25" i="1"/>
  <c r="C109" i="1"/>
  <c r="D109" i="1"/>
  <c r="E109" i="1"/>
  <c r="F109" i="1"/>
  <c r="G109" i="1"/>
  <c r="H109" i="1"/>
  <c r="I109" i="1"/>
  <c r="B109" i="1"/>
  <c r="C103" i="1"/>
  <c r="D103" i="1"/>
  <c r="E103" i="1"/>
  <c r="F103" i="1"/>
  <c r="G103" i="1"/>
  <c r="H103" i="1"/>
  <c r="I103" i="1"/>
  <c r="B103" i="1"/>
  <c r="B11" i="1" l="1"/>
  <c r="C52" i="1"/>
  <c r="D52" i="1"/>
  <c r="E52" i="1"/>
  <c r="F52" i="1"/>
  <c r="G52" i="1"/>
  <c r="H52" i="1"/>
  <c r="I52" i="1"/>
  <c r="B52" i="1"/>
  <c r="B15" i="1" l="1"/>
  <c r="C42" i="1"/>
  <c r="D42" i="1"/>
  <c r="E42" i="1"/>
  <c r="F42" i="1"/>
  <c r="G42" i="1"/>
  <c r="H42" i="1"/>
  <c r="I42" i="1"/>
  <c r="B42" i="1"/>
  <c r="B22" i="1"/>
  <c r="C22" i="1"/>
  <c r="D22" i="1"/>
  <c r="E22" i="1"/>
  <c r="F22" i="1"/>
  <c r="G22" i="1"/>
  <c r="H22" i="1"/>
  <c r="I22" i="1"/>
  <c r="C15" i="1"/>
  <c r="D15" i="1"/>
  <c r="E15" i="1"/>
  <c r="F15" i="1"/>
  <c r="G15" i="1"/>
  <c r="H15" i="1"/>
  <c r="I15" i="1"/>
  <c r="C11" i="1"/>
  <c r="K22" i="1" l="1"/>
  <c r="D11" i="1"/>
  <c r="C12" i="1"/>
  <c r="B12" i="1"/>
  <c r="E11" i="1" l="1"/>
  <c r="D12" i="1"/>
  <c r="F11" i="1" l="1"/>
  <c r="E12" i="1"/>
  <c r="C28" i="1"/>
  <c r="D28" i="1"/>
  <c r="E28" i="1"/>
  <c r="F28" i="1"/>
  <c r="H28" i="1"/>
  <c r="I28" i="1"/>
  <c r="B28" i="1"/>
  <c r="G28" i="1"/>
  <c r="K28" i="1" l="1"/>
  <c r="G11" i="1"/>
  <c r="F12" i="1"/>
  <c r="H11" i="1" l="1"/>
  <c r="G12" i="1"/>
  <c r="I11" i="1" l="1"/>
  <c r="I12" i="1" s="1"/>
  <c r="H12" i="1"/>
  <c r="I92" i="1"/>
  <c r="F86" i="1" l="1"/>
  <c r="F33" i="1" l="1"/>
  <c r="C33" i="1"/>
  <c r="D33" i="1"/>
  <c r="G33" i="1"/>
  <c r="H33" i="1"/>
  <c r="I33" i="1"/>
  <c r="B33" i="1"/>
  <c r="E33" i="1"/>
  <c r="K33" i="1" l="1"/>
  <c r="C81" i="1"/>
  <c r="D81" i="1"/>
  <c r="H81" i="1"/>
  <c r="I81" i="1"/>
  <c r="B81" i="1"/>
  <c r="E81" i="1"/>
  <c r="G81" i="1" l="1"/>
  <c r="F81" i="1"/>
  <c r="H92" i="1"/>
  <c r="G92" i="1"/>
  <c r="E92" i="1"/>
  <c r="D92" i="1"/>
  <c r="C92" i="1"/>
  <c r="B92" i="1"/>
  <c r="K81" i="1" l="1"/>
  <c r="C86" i="1"/>
  <c r="D86" i="1"/>
  <c r="E86" i="1"/>
  <c r="G86" i="1"/>
  <c r="H86" i="1"/>
  <c r="I86" i="1"/>
  <c r="B86" i="1"/>
  <c r="B76" i="1"/>
  <c r="K86" i="1" l="1"/>
  <c r="D38" i="1"/>
  <c r="F38" i="1"/>
  <c r="E38" i="1"/>
  <c r="C38" i="1"/>
  <c r="G38" i="1"/>
  <c r="H38" i="1"/>
  <c r="I38" i="1"/>
  <c r="B38" i="1"/>
  <c r="K38" i="1" l="1"/>
  <c r="F92" i="1"/>
  <c r="K92" i="1" s="1"/>
  <c r="C47" i="1"/>
  <c r="D47" i="1"/>
  <c r="E47" i="1"/>
  <c r="F47" i="1"/>
  <c r="G47" i="1"/>
  <c r="H47" i="1"/>
  <c r="I47" i="1"/>
  <c r="B47" i="1"/>
  <c r="K47" i="1" l="1"/>
  <c r="C71" i="1"/>
  <c r="E71" i="1"/>
  <c r="F71" i="1"/>
  <c r="G71" i="1"/>
  <c r="H71" i="1"/>
  <c r="I71" i="1"/>
  <c r="B71" i="1"/>
  <c r="D67" i="1"/>
  <c r="G94" i="1" l="1"/>
  <c r="G96" i="1" s="1"/>
  <c r="G100" i="1" s="1"/>
  <c r="K71" i="1"/>
  <c r="H76" i="1"/>
  <c r="G76" i="1"/>
  <c r="F76" i="1"/>
  <c r="E76" i="1"/>
  <c r="D76" i="1"/>
  <c r="C76" i="1"/>
  <c r="K76" i="1" l="1"/>
  <c r="E67" i="1"/>
  <c r="E94" i="1" s="1"/>
  <c r="E105" i="1" s="1"/>
  <c r="D94" i="1" l="1"/>
  <c r="D105" i="1" s="1"/>
  <c r="F67" i="1"/>
  <c r="E96" i="1" l="1"/>
  <c r="E100" i="1" s="1"/>
  <c r="E110" i="1" s="1"/>
  <c r="E111" i="1"/>
  <c r="D96" i="1"/>
  <c r="D100" i="1" s="1"/>
  <c r="D110" i="1" s="1"/>
  <c r="D111" i="1"/>
  <c r="F94" i="1"/>
  <c r="F105" i="1" s="1"/>
  <c r="G105" i="1"/>
  <c r="D112" i="1" l="1"/>
  <c r="E112" i="1"/>
  <c r="G110" i="1"/>
  <c r="G111" i="1"/>
  <c r="F111" i="1"/>
  <c r="F96" i="1"/>
  <c r="F100" i="1" s="1"/>
  <c r="F110" i="1" s="1"/>
  <c r="K52" i="1"/>
  <c r="E104" i="1"/>
  <c r="E106" i="1" s="1"/>
  <c r="D104" i="1"/>
  <c r="D106" i="1" s="1"/>
  <c r="C67" i="1"/>
  <c r="H67" i="1"/>
  <c r="I67" i="1"/>
  <c r="I94" i="1" s="1"/>
  <c r="F112" i="1" l="1"/>
  <c r="G112" i="1"/>
  <c r="K42" i="1"/>
  <c r="H94" i="1"/>
  <c r="H105" i="1" s="1"/>
  <c r="F104" i="1"/>
  <c r="F106" i="1" s="1"/>
  <c r="G104" i="1"/>
  <c r="G106" i="1" s="1"/>
  <c r="B67" i="1"/>
  <c r="K67" i="1" s="1"/>
  <c r="I111" i="1" l="1"/>
  <c r="I105" i="1"/>
  <c r="I96" i="1"/>
  <c r="I100" i="1" s="1"/>
  <c r="I110" i="1" s="1"/>
  <c r="H96" i="1"/>
  <c r="H100" i="1" s="1"/>
  <c r="H110" i="1" s="1"/>
  <c r="H111" i="1"/>
  <c r="B94" i="1"/>
  <c r="B105" i="1" s="1"/>
  <c r="C94" i="1"/>
  <c r="C105" i="1" s="1"/>
  <c r="I112" i="1" l="1"/>
  <c r="H112" i="1"/>
  <c r="C96" i="1"/>
  <c r="C100" i="1" s="1"/>
  <c r="C110" i="1" s="1"/>
  <c r="C111" i="1"/>
  <c r="B111" i="1"/>
  <c r="B96" i="1"/>
  <c r="B100" i="1" s="1"/>
  <c r="I104" i="1"/>
  <c r="I106" i="1" s="1"/>
  <c r="H104" i="1"/>
  <c r="H106" i="1" s="1"/>
  <c r="C112" i="1" l="1"/>
  <c r="B110" i="1"/>
  <c r="B104" i="1"/>
  <c r="B106" i="1" s="1"/>
  <c r="C104" i="1"/>
  <c r="C106" i="1" s="1"/>
  <c r="B112" i="1" l="1"/>
  <c r="K112" i="1" s="1"/>
  <c r="K106" i="1"/>
</calcChain>
</file>

<file path=xl/sharedStrings.xml><?xml version="1.0" encoding="utf-8"?>
<sst xmlns="http://schemas.openxmlformats.org/spreadsheetml/2006/main" count="84" uniqueCount="73">
  <si>
    <t>Pos. 3 - Zinsen</t>
  </si>
  <si>
    <t>Pos. 1 - Mieten und Pachten</t>
  </si>
  <si>
    <t>Pos. 2 - Weitere Mietkosten</t>
  </si>
  <si>
    <t>BMG</t>
  </si>
  <si>
    <t>Summe Fixkosten</t>
  </si>
  <si>
    <t>StB für Antrag</t>
  </si>
  <si>
    <t>Jan</t>
  </si>
  <si>
    <t>Feb</t>
  </si>
  <si>
    <t>Mrz</t>
  </si>
  <si>
    <t>Apr</t>
  </si>
  <si>
    <t>Mai</t>
  </si>
  <si>
    <t>Jun</t>
  </si>
  <si>
    <t>Pos. 11 Kosten prüfender Dritter</t>
  </si>
  <si>
    <t>Nov</t>
  </si>
  <si>
    <t>Dez</t>
  </si>
  <si>
    <t>Pos. 4 - AfA (50%)</t>
  </si>
  <si>
    <t>Pos. 10 Versicherungen u. Andere</t>
  </si>
  <si>
    <t>Pos. 9 Lizenzgebühren</t>
  </si>
  <si>
    <t>Bauliche Maßnahmen</t>
  </si>
  <si>
    <t>Pos. 15 Marketing / Werbekosten</t>
  </si>
  <si>
    <t>Pos. 7 - Elektrizität, Wasser usw.</t>
  </si>
  <si>
    <t>Sonstiges</t>
  </si>
  <si>
    <t>ÜH III in %</t>
  </si>
  <si>
    <t>ÜH III in €</t>
  </si>
  <si>
    <t>Eigenkapitalzuschuss (nur auf Pos. 1-11)</t>
  </si>
  <si>
    <t>Zuschlag Personalkosten 20% (nur auf Pos. 1-11)</t>
  </si>
  <si>
    <t>Pos. 6 - Instandhaltung</t>
  </si>
  <si>
    <t>Pos. 14 Bauliche Maßnahmen</t>
  </si>
  <si>
    <t>Pos. 21 Digitalisierung</t>
  </si>
  <si>
    <t>Pos. 24 Hygienekosten</t>
  </si>
  <si>
    <t>ÜH III vor Eigenkapitalzuschuss</t>
  </si>
  <si>
    <t>Deckelung</t>
  </si>
  <si>
    <t>Umsatzeinbruch:</t>
  </si>
  <si>
    <t>Rückgang</t>
  </si>
  <si>
    <t># 6550 Miete Garage</t>
  </si>
  <si>
    <t>Zuschlag Anschubhilfe (20% Lohnkosten 2019)</t>
  </si>
  <si>
    <t># 7310 Zinsen kurzfristig</t>
  </si>
  <si>
    <t># 7320 Zinsen langfristig</t>
  </si>
  <si>
    <t>AfA lt. AVZ</t>
  </si>
  <si>
    <t>Förderzeitraum</t>
  </si>
  <si>
    <t>Antragsgrundlagen</t>
  </si>
  <si>
    <t>Überbrückungshilfe III</t>
  </si>
  <si>
    <t># 4210 Miete</t>
  </si>
  <si>
    <t># 4510 Kfz-Steuer</t>
  </si>
  <si>
    <t># 4250 Reinigung</t>
  </si>
  <si>
    <t># 4360 Versicherung</t>
  </si>
  <si>
    <t># 4380 Beiträge</t>
  </si>
  <si>
    <t># 4806 Aufwendungen Lizenzen</t>
  </si>
  <si>
    <t># 4806 Wartung Hard-/Software</t>
  </si>
  <si>
    <t># 4570 Leasing PKW (80%)</t>
  </si>
  <si>
    <t># 4810 Mietleasing bewegl. WG</t>
  </si>
  <si>
    <t># 4965 Mietleasing bewegl. WG</t>
  </si>
  <si>
    <t># 4920 Telefon</t>
  </si>
  <si>
    <t># 4950 Rechts- u. Beratungskosten</t>
  </si>
  <si>
    <t># 4945 Fortbildung</t>
  </si>
  <si>
    <t># 4955 Buchführungskosten</t>
  </si>
  <si>
    <t># 4964 Aufwendungen Lizenzen</t>
  </si>
  <si>
    <t>Fördersatz</t>
  </si>
  <si>
    <t>V2)</t>
  </si>
  <si>
    <t># 4240 Gas, Strom, Wasser</t>
  </si>
  <si>
    <t>Variante 1) Referenzzeitraum: Q 2019</t>
  </si>
  <si>
    <t>Variante 2) Referenzzeitraum: 2019 monatlich exakt</t>
  </si>
  <si>
    <t># 4600 (Deckelung auf Betrag 2019!)</t>
  </si>
  <si>
    <t># 4970 NK Geldverkehr</t>
  </si>
  <si>
    <t># 4600 Digitalisierung</t>
  </si>
  <si>
    <t>Hygienemaßnahmen</t>
  </si>
  <si>
    <t># 4900 Corona-Tests</t>
  </si>
  <si>
    <t># 4900 Datenschutzbeauftragter</t>
  </si>
  <si>
    <t xml:space="preserve">V1) </t>
  </si>
  <si>
    <t>=&gt; günstiger als V2)</t>
  </si>
  <si>
    <t>Antragsberechtigung bei mindestens 30%</t>
  </si>
  <si>
    <t>MUSTER</t>
  </si>
  <si>
    <t># 4533 Kfz-Versicherung Mercedes AMG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</si>
</sst>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2" xfId="0" applyFont="1" applyFill="1" applyBorder="1"/>
    <xf numFmtId="0" fontId="2" fillId="0" borderId="0" xfId="0" applyFont="1" applyFill="1" applyBorder="1"/>
    <xf numFmtId="4" fontId="2" fillId="0" borderId="0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1" xfId="0" applyFont="1" applyBorder="1"/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/>
    </xf>
    <xf numFmtId="0" fontId="2" fillId="0" borderId="0" xfId="0" quotePrefix="1" applyFont="1"/>
    <xf numFmtId="10" fontId="3" fillId="0" borderId="1" xfId="0" applyNumberFormat="1" applyFont="1" applyBorder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 applyAlignment="1">
      <alignment horizontal="right"/>
    </xf>
    <xf numFmtId="0" fontId="2" fillId="0" borderId="0" xfId="0" applyFont="1" applyBorder="1"/>
    <xf numFmtId="4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4" fontId="2" fillId="0" borderId="2" xfId="0" applyNumberFormat="1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3" xfId="0" applyFont="1" applyBorder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9" fontId="2" fillId="0" borderId="1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4" fontId="2" fillId="0" borderId="3" xfId="0" quotePrefix="1" applyNumberFormat="1" applyFont="1" applyFill="1" applyBorder="1" applyAlignment="1">
      <alignment horizontal="right"/>
    </xf>
    <xf numFmtId="0" fontId="3" fillId="0" borderId="0" xfId="0" applyFont="1" applyFill="1"/>
    <xf numFmtId="4" fontId="3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9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Border="1" applyAlignment="1">
      <alignment horizontal="right"/>
    </xf>
    <xf numFmtId="0" fontId="6" fillId="0" borderId="0" xfId="0" applyFont="1"/>
    <xf numFmtId="10" fontId="2" fillId="4" borderId="0" xfId="0" applyNumberFormat="1" applyFont="1" applyFill="1" applyBorder="1" applyAlignment="1">
      <alignment horizontal="right"/>
    </xf>
    <xf numFmtId="4" fontId="4" fillId="0" borderId="0" xfId="0" quotePrefix="1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2308-4CFD-481E-BB04-E11D8D53DC82}">
  <sheetPr>
    <pageSetUpPr fitToPage="1"/>
  </sheetPr>
  <dimension ref="A1:K115"/>
  <sheetViews>
    <sheetView tabSelected="1" zoomScale="80" zoomScaleNormal="80" workbookViewId="0">
      <selection activeCell="A60" sqref="A60"/>
    </sheetView>
  </sheetViews>
  <sheetFormatPr baseColWidth="10" defaultColWidth="11.42578125" defaultRowHeight="12.75" x14ac:dyDescent="0.2"/>
  <cols>
    <col min="1" max="1" width="47.7109375" style="3" bestFit="1" customWidth="1"/>
    <col min="2" max="5" width="10.85546875" style="2" bestFit="1" customWidth="1"/>
    <col min="6" max="7" width="10.5703125" style="2" bestFit="1" customWidth="1"/>
    <col min="8" max="9" width="10.85546875" style="2" bestFit="1" customWidth="1"/>
    <col min="10" max="10" width="2.5703125" style="2" customWidth="1"/>
    <col min="11" max="11" width="13" style="27" customWidth="1"/>
    <col min="12" max="16384" width="11.42578125" style="3"/>
  </cols>
  <sheetData>
    <row r="1" spans="1:11" x14ac:dyDescent="0.2">
      <c r="A1" s="1" t="s">
        <v>71</v>
      </c>
    </row>
    <row r="2" spans="1:11" x14ac:dyDescent="0.2">
      <c r="A2" s="1" t="s">
        <v>40</v>
      </c>
    </row>
    <row r="3" spans="1:11" x14ac:dyDescent="0.2">
      <c r="A3" s="1" t="s">
        <v>41</v>
      </c>
    </row>
    <row r="5" spans="1:11" x14ac:dyDescent="0.2">
      <c r="A5" s="4"/>
      <c r="B5" s="8" t="s">
        <v>13</v>
      </c>
      <c r="C5" s="8" t="s">
        <v>14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/>
      <c r="K5" s="28"/>
    </row>
    <row r="7" spans="1:11" x14ac:dyDescent="0.2">
      <c r="A7" s="13" t="s">
        <v>32</v>
      </c>
    </row>
    <row r="8" spans="1:11" x14ac:dyDescent="0.2">
      <c r="A8" s="13" t="s">
        <v>70</v>
      </c>
    </row>
    <row r="9" spans="1:11" x14ac:dyDescent="0.2">
      <c r="A9" s="13"/>
    </row>
    <row r="10" spans="1:11" x14ac:dyDescent="0.2">
      <c r="A10" s="20" t="s">
        <v>39</v>
      </c>
      <c r="B10" s="7">
        <v>94416.41</v>
      </c>
      <c r="C10" s="7">
        <v>174657.19</v>
      </c>
      <c r="D10" s="7">
        <v>50286.79</v>
      </c>
      <c r="E10" s="21">
        <v>33450.300000000003</v>
      </c>
      <c r="F10" s="21">
        <v>101612.4</v>
      </c>
      <c r="G10" s="21">
        <v>107576.48</v>
      </c>
      <c r="H10" s="21">
        <v>63236.14</v>
      </c>
      <c r="I10" s="21">
        <v>37167.1</v>
      </c>
    </row>
    <row r="11" spans="1:11" x14ac:dyDescent="0.2">
      <c r="A11" s="26" t="s">
        <v>60</v>
      </c>
      <c r="B11" s="33">
        <f>1411875.88/12</f>
        <v>117656.32333333332</v>
      </c>
      <c r="C11" s="33">
        <f>B11</f>
        <v>117656.32333333332</v>
      </c>
      <c r="D11" s="33">
        <f t="shared" ref="D11:I11" si="0">C11</f>
        <v>117656.32333333332</v>
      </c>
      <c r="E11" s="33">
        <f t="shared" si="0"/>
        <v>117656.32333333332</v>
      </c>
      <c r="F11" s="33">
        <f t="shared" si="0"/>
        <v>117656.32333333332</v>
      </c>
      <c r="G11" s="33">
        <f t="shared" si="0"/>
        <v>117656.32333333332</v>
      </c>
      <c r="H11" s="33">
        <f t="shared" si="0"/>
        <v>117656.32333333332</v>
      </c>
      <c r="I11" s="33">
        <f t="shared" si="0"/>
        <v>117656.32333333332</v>
      </c>
    </row>
    <row r="12" spans="1:11" x14ac:dyDescent="0.2">
      <c r="A12" s="20" t="s">
        <v>33</v>
      </c>
      <c r="B12" s="43">
        <f>-(B11-B10)/B11</f>
        <v>-0.19752370867048158</v>
      </c>
      <c r="C12" s="43">
        <f t="shared" ref="C12:I12" si="1">-(C11-C10)/C11</f>
        <v>0.48446921552339312</v>
      </c>
      <c r="D12" s="41">
        <f t="shared" si="1"/>
        <v>-0.57259594235719924</v>
      </c>
      <c r="E12" s="41">
        <f t="shared" si="1"/>
        <v>-0.71569483855762162</v>
      </c>
      <c r="F12" s="43">
        <f t="shared" si="1"/>
        <v>-0.13636261000506639</v>
      </c>
      <c r="G12" s="43">
        <f t="shared" si="1"/>
        <v>-8.5671921812277077E-2</v>
      </c>
      <c r="H12" s="41">
        <f t="shared" si="1"/>
        <v>-0.46253513446238625</v>
      </c>
      <c r="I12" s="41">
        <f t="shared" si="1"/>
        <v>-0.68410452624206597</v>
      </c>
    </row>
    <row r="13" spans="1:11" x14ac:dyDescent="0.2">
      <c r="A13" s="20" t="s">
        <v>57</v>
      </c>
      <c r="B13" s="35">
        <v>0</v>
      </c>
      <c r="C13" s="35">
        <v>0</v>
      </c>
      <c r="D13" s="35">
        <v>0.6</v>
      </c>
      <c r="E13" s="35">
        <v>1</v>
      </c>
      <c r="F13" s="35">
        <v>0</v>
      </c>
      <c r="G13" s="35">
        <v>0</v>
      </c>
      <c r="H13" s="35">
        <v>0.4</v>
      </c>
      <c r="I13" s="35">
        <v>0.6</v>
      </c>
    </row>
    <row r="14" spans="1:11" x14ac:dyDescent="0.2">
      <c r="A14" s="26" t="s">
        <v>61</v>
      </c>
      <c r="B14" s="36">
        <v>173699.12</v>
      </c>
      <c r="C14" s="33">
        <v>196827.55</v>
      </c>
      <c r="D14" s="33">
        <v>4201.68</v>
      </c>
      <c r="E14" s="33">
        <v>61360.11</v>
      </c>
      <c r="F14" s="33">
        <v>91764.2</v>
      </c>
      <c r="G14" s="33">
        <v>59328.58</v>
      </c>
      <c r="H14" s="33">
        <v>148383.57</v>
      </c>
      <c r="I14" s="33">
        <v>74464.03</v>
      </c>
    </row>
    <row r="15" spans="1:11" x14ac:dyDescent="0.2">
      <c r="A15" s="20" t="s">
        <v>33</v>
      </c>
      <c r="B15" s="41">
        <f>-(B14-B10)/B14</f>
        <v>-0.45643702742996045</v>
      </c>
      <c r="C15" s="43">
        <f t="shared" ref="C15:I15" si="2">-(C14-C10)/C14</f>
        <v>-0.11263850004737644</v>
      </c>
      <c r="D15" s="43">
        <f t="shared" si="2"/>
        <v>10.968257934921269</v>
      </c>
      <c r="E15" s="41">
        <f t="shared" si="2"/>
        <v>-0.45485267220022907</v>
      </c>
      <c r="F15" s="43">
        <f t="shared" si="2"/>
        <v>0.10732071984499399</v>
      </c>
      <c r="G15" s="43">
        <f t="shared" si="2"/>
        <v>0.81323200386727601</v>
      </c>
      <c r="H15" s="41">
        <f t="shared" si="2"/>
        <v>-0.57383327547652352</v>
      </c>
      <c r="I15" s="41">
        <f t="shared" si="2"/>
        <v>-0.50087176318552729</v>
      </c>
    </row>
    <row r="16" spans="1:11" x14ac:dyDescent="0.2">
      <c r="A16" s="4" t="s">
        <v>57</v>
      </c>
      <c r="B16" s="34">
        <v>0.4</v>
      </c>
      <c r="C16" s="34">
        <v>0</v>
      </c>
      <c r="D16" s="34">
        <v>0</v>
      </c>
      <c r="E16" s="34">
        <v>0.4</v>
      </c>
      <c r="F16" s="34">
        <v>0</v>
      </c>
      <c r="G16" s="34">
        <v>0</v>
      </c>
      <c r="H16" s="34">
        <v>0.6</v>
      </c>
      <c r="I16" s="34">
        <v>0.6</v>
      </c>
    </row>
    <row r="17" spans="1:11" x14ac:dyDescent="0.2">
      <c r="B17" s="11"/>
      <c r="C17" s="11"/>
      <c r="D17" s="11"/>
      <c r="E17" s="11"/>
      <c r="F17" s="11"/>
      <c r="G17" s="11"/>
      <c r="H17" s="11"/>
      <c r="I17" s="11"/>
    </row>
    <row r="18" spans="1:11" x14ac:dyDescent="0.2">
      <c r="A18" s="10"/>
      <c r="B18" s="17"/>
      <c r="C18" s="17"/>
      <c r="D18" s="17"/>
      <c r="E18" s="17"/>
      <c r="F18" s="17"/>
      <c r="G18" s="17"/>
      <c r="H18" s="17"/>
      <c r="I18" s="17"/>
    </row>
    <row r="19" spans="1:11" x14ac:dyDescent="0.2">
      <c r="B19" s="11"/>
      <c r="C19" s="11"/>
      <c r="D19" s="11"/>
      <c r="E19" s="11"/>
      <c r="F19" s="11"/>
      <c r="G19" s="11"/>
      <c r="H19" s="11"/>
      <c r="I19" s="11"/>
    </row>
    <row r="20" spans="1:11" x14ac:dyDescent="0.2">
      <c r="A20" s="3" t="s">
        <v>42</v>
      </c>
      <c r="B20" s="11">
        <v>3170.5</v>
      </c>
      <c r="C20" s="11">
        <v>3170.5</v>
      </c>
      <c r="D20" s="11">
        <v>3170.5</v>
      </c>
      <c r="E20" s="11">
        <v>3170.5</v>
      </c>
      <c r="F20" s="11">
        <v>3170.5</v>
      </c>
      <c r="G20" s="11">
        <v>3170.5</v>
      </c>
      <c r="H20" s="11">
        <v>3170.5</v>
      </c>
      <c r="I20" s="11">
        <v>3170.5</v>
      </c>
    </row>
    <row r="21" spans="1:11" x14ac:dyDescent="0.2">
      <c r="A21" s="3" t="s">
        <v>34</v>
      </c>
      <c r="B21" s="11"/>
      <c r="C21" s="11"/>
      <c r="D21" s="11"/>
      <c r="E21" s="11"/>
      <c r="F21" s="11"/>
      <c r="G21" s="11"/>
      <c r="H21" s="11"/>
      <c r="I21" s="11"/>
    </row>
    <row r="22" spans="1:11" x14ac:dyDescent="0.2">
      <c r="A22" s="5" t="s">
        <v>1</v>
      </c>
      <c r="B22" s="23">
        <f t="shared" ref="B22:I22" si="3">SUM(B20:B21)</f>
        <v>3170.5</v>
      </c>
      <c r="C22" s="23">
        <f t="shared" si="3"/>
        <v>3170.5</v>
      </c>
      <c r="D22" s="23">
        <f t="shared" si="3"/>
        <v>3170.5</v>
      </c>
      <c r="E22" s="23">
        <f t="shared" si="3"/>
        <v>3170.5</v>
      </c>
      <c r="F22" s="23">
        <f t="shared" si="3"/>
        <v>3170.5</v>
      </c>
      <c r="G22" s="23">
        <f t="shared" si="3"/>
        <v>3170.5</v>
      </c>
      <c r="H22" s="23">
        <f t="shared" si="3"/>
        <v>3170.5</v>
      </c>
      <c r="I22" s="23">
        <f t="shared" si="3"/>
        <v>3170.5</v>
      </c>
      <c r="J22" s="7"/>
      <c r="K22" s="29">
        <f>SUM(B22:J22)</f>
        <v>25364</v>
      </c>
    </row>
    <row r="23" spans="1:11" x14ac:dyDescent="0.2">
      <c r="B23" s="11"/>
      <c r="C23" s="11"/>
      <c r="D23" s="11"/>
      <c r="E23" s="11"/>
      <c r="F23" s="11"/>
      <c r="G23" s="11"/>
      <c r="H23" s="11"/>
      <c r="I23" s="11"/>
    </row>
    <row r="24" spans="1:11" x14ac:dyDescent="0.2">
      <c r="B24" s="11"/>
      <c r="C24" s="11"/>
      <c r="D24" s="11"/>
      <c r="E24" s="11"/>
      <c r="F24" s="11"/>
      <c r="G24" s="11"/>
      <c r="H24" s="11"/>
      <c r="I24" s="11"/>
    </row>
    <row r="25" spans="1:11" x14ac:dyDescent="0.2">
      <c r="A25" s="3" t="s">
        <v>49</v>
      </c>
      <c r="B25" s="11">
        <v>0</v>
      </c>
      <c r="C25" s="11">
        <v>0</v>
      </c>
      <c r="D25" s="11">
        <v>0</v>
      </c>
      <c r="E25" s="11">
        <f>1274.51*0.8</f>
        <v>1019.6080000000001</v>
      </c>
      <c r="F25" s="11">
        <f t="shared" ref="F25:I25" si="4">1750*0.8</f>
        <v>1400</v>
      </c>
      <c r="G25" s="11">
        <f t="shared" si="4"/>
        <v>1400</v>
      </c>
      <c r="H25" s="11">
        <f t="shared" si="4"/>
        <v>1400</v>
      </c>
      <c r="I25" s="11">
        <f t="shared" si="4"/>
        <v>1400</v>
      </c>
    </row>
    <row r="26" spans="1:11" x14ac:dyDescent="0.2">
      <c r="A26" s="3" t="s">
        <v>50</v>
      </c>
      <c r="B26" s="11">
        <v>325</v>
      </c>
      <c r="C26" s="11">
        <v>325</v>
      </c>
      <c r="D26" s="11">
        <v>325</v>
      </c>
      <c r="E26" s="11">
        <v>325</v>
      </c>
      <c r="F26" s="11">
        <v>325</v>
      </c>
      <c r="G26" s="11"/>
      <c r="H26" s="11"/>
      <c r="I26" s="11"/>
    </row>
    <row r="27" spans="1:11" x14ac:dyDescent="0.2">
      <c r="A27" s="3" t="s">
        <v>51</v>
      </c>
      <c r="B27" s="11"/>
      <c r="C27" s="11"/>
      <c r="D27" s="11"/>
      <c r="E27" s="11"/>
      <c r="F27" s="11"/>
      <c r="G27" s="11">
        <v>325</v>
      </c>
      <c r="H27" s="11">
        <v>325</v>
      </c>
      <c r="I27" s="11">
        <v>325</v>
      </c>
    </row>
    <row r="28" spans="1:11" x14ac:dyDescent="0.2">
      <c r="A28" s="5" t="s">
        <v>2</v>
      </c>
      <c r="B28" s="23">
        <f>SUM(B25:B27)</f>
        <v>325</v>
      </c>
      <c r="C28" s="23">
        <f t="shared" ref="C28:I28" si="5">SUM(C25:C27)</f>
        <v>325</v>
      </c>
      <c r="D28" s="23">
        <f t="shared" si="5"/>
        <v>325</v>
      </c>
      <c r="E28" s="23">
        <f t="shared" si="5"/>
        <v>1344.6080000000002</v>
      </c>
      <c r="F28" s="23">
        <f t="shared" si="5"/>
        <v>1725</v>
      </c>
      <c r="G28" s="23">
        <f t="shared" si="5"/>
        <v>1725</v>
      </c>
      <c r="H28" s="23">
        <f t="shared" si="5"/>
        <v>1725</v>
      </c>
      <c r="I28" s="23">
        <f t="shared" si="5"/>
        <v>1725</v>
      </c>
      <c r="J28" s="7"/>
      <c r="K28" s="29">
        <f>SUM(B28:J28)</f>
        <v>9219.6080000000002</v>
      </c>
    </row>
    <row r="29" spans="1:11" x14ac:dyDescent="0.2">
      <c r="B29" s="11"/>
      <c r="C29" s="11"/>
      <c r="D29" s="11"/>
      <c r="E29" s="11"/>
      <c r="F29" s="11"/>
      <c r="G29" s="11"/>
      <c r="H29" s="11"/>
      <c r="I29" s="11"/>
    </row>
    <row r="30" spans="1:11" x14ac:dyDescent="0.2">
      <c r="A30" s="12"/>
      <c r="B30" s="11"/>
      <c r="C30" s="11"/>
      <c r="D30" s="11"/>
      <c r="E30" s="11"/>
      <c r="F30" s="11"/>
      <c r="G30" s="11"/>
      <c r="H30" s="11"/>
      <c r="I30" s="11"/>
    </row>
    <row r="31" spans="1:11" x14ac:dyDescent="0.2">
      <c r="A31" s="12" t="s">
        <v>36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11" x14ac:dyDescent="0.2">
      <c r="A32" s="12" t="s">
        <v>37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11" x14ac:dyDescent="0.2">
      <c r="A33" s="5" t="s">
        <v>0</v>
      </c>
      <c r="B33" s="23">
        <f t="shared" ref="B33:I33" si="6">SUM(B31:B32)</f>
        <v>0</v>
      </c>
      <c r="C33" s="23">
        <f t="shared" si="6"/>
        <v>0</v>
      </c>
      <c r="D33" s="23">
        <f t="shared" si="6"/>
        <v>0</v>
      </c>
      <c r="E33" s="23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7"/>
      <c r="K33" s="29">
        <f>SUM(B33:J33)</f>
        <v>0</v>
      </c>
    </row>
    <row r="34" spans="1:11" x14ac:dyDescent="0.2">
      <c r="B34" s="11"/>
      <c r="C34" s="11"/>
      <c r="D34" s="11"/>
      <c r="E34" s="11"/>
      <c r="F34" s="11"/>
      <c r="G34" s="11"/>
      <c r="H34" s="11"/>
      <c r="I34" s="11"/>
    </row>
    <row r="35" spans="1:11" x14ac:dyDescent="0.2">
      <c r="B35" s="11"/>
      <c r="C35" s="11"/>
      <c r="D35" s="11"/>
      <c r="E35" s="11"/>
      <c r="F35" s="11"/>
      <c r="G35" s="11"/>
      <c r="H35" s="11"/>
      <c r="I35" s="11"/>
    </row>
    <row r="36" spans="1:11" x14ac:dyDescent="0.2">
      <c r="A36" s="3" t="s">
        <v>38</v>
      </c>
      <c r="B36" s="11">
        <v>3569.29</v>
      </c>
      <c r="C36" s="11">
        <v>3570.23</v>
      </c>
      <c r="D36" s="11">
        <v>3000</v>
      </c>
      <c r="E36" s="11">
        <v>3000</v>
      </c>
      <c r="F36" s="11">
        <v>3000</v>
      </c>
      <c r="G36" s="11">
        <v>3000</v>
      </c>
      <c r="H36" s="11">
        <v>3000</v>
      </c>
      <c r="I36" s="11">
        <v>3000</v>
      </c>
    </row>
    <row r="37" spans="1:11" x14ac:dyDescent="0.2">
      <c r="A37" s="16" t="s">
        <v>21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11" x14ac:dyDescent="0.2">
      <c r="A38" s="5" t="s">
        <v>15</v>
      </c>
      <c r="B38" s="23">
        <f t="shared" ref="B38:I38" si="7">(SUM(B36:B37))*50%</f>
        <v>1784.645</v>
      </c>
      <c r="C38" s="23">
        <f t="shared" si="7"/>
        <v>1785.115</v>
      </c>
      <c r="D38" s="23">
        <f t="shared" si="7"/>
        <v>1500</v>
      </c>
      <c r="E38" s="23">
        <f t="shared" si="7"/>
        <v>1500</v>
      </c>
      <c r="F38" s="23">
        <f t="shared" si="7"/>
        <v>1500</v>
      </c>
      <c r="G38" s="23">
        <f t="shared" si="7"/>
        <v>1500</v>
      </c>
      <c r="H38" s="23">
        <f t="shared" si="7"/>
        <v>1500</v>
      </c>
      <c r="I38" s="23">
        <f t="shared" si="7"/>
        <v>1500</v>
      </c>
      <c r="J38" s="7"/>
      <c r="K38" s="29">
        <f>SUM(B38:J38)</f>
        <v>12569.76</v>
      </c>
    </row>
    <row r="39" spans="1:11" x14ac:dyDescent="0.2">
      <c r="B39" s="11"/>
      <c r="C39" s="11"/>
      <c r="D39" s="11"/>
      <c r="E39" s="11"/>
      <c r="F39" s="11"/>
      <c r="G39" s="11"/>
      <c r="H39" s="11"/>
      <c r="I39" s="11"/>
    </row>
    <row r="40" spans="1:11" x14ac:dyDescent="0.2">
      <c r="B40" s="11"/>
      <c r="C40" s="11"/>
      <c r="D40" s="11"/>
      <c r="E40" s="11"/>
      <c r="F40" s="11"/>
      <c r="G40" s="11"/>
      <c r="H40" s="11"/>
      <c r="I40" s="11"/>
    </row>
    <row r="41" spans="1:11" x14ac:dyDescent="0.2">
      <c r="A41" s="3" t="s">
        <v>48</v>
      </c>
      <c r="B41" s="11">
        <v>0</v>
      </c>
      <c r="C41" s="11">
        <v>0</v>
      </c>
      <c r="D41" s="11">
        <v>583.21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11" x14ac:dyDescent="0.2">
      <c r="A42" s="5" t="s">
        <v>26</v>
      </c>
      <c r="B42" s="23">
        <f t="shared" ref="B42:I42" si="8">SUM(B41:B41)</f>
        <v>0</v>
      </c>
      <c r="C42" s="23">
        <f t="shared" si="8"/>
        <v>0</v>
      </c>
      <c r="D42" s="23">
        <f t="shared" si="8"/>
        <v>583.21</v>
      </c>
      <c r="E42" s="23">
        <f t="shared" si="8"/>
        <v>0</v>
      </c>
      <c r="F42" s="23">
        <f t="shared" si="8"/>
        <v>0</v>
      </c>
      <c r="G42" s="23">
        <f t="shared" si="8"/>
        <v>0</v>
      </c>
      <c r="H42" s="23">
        <f t="shared" si="8"/>
        <v>0</v>
      </c>
      <c r="I42" s="23">
        <f t="shared" si="8"/>
        <v>0</v>
      </c>
      <c r="J42" s="7"/>
      <c r="K42" s="29">
        <f>SUM(B42:J42)</f>
        <v>583.21</v>
      </c>
    </row>
    <row r="43" spans="1:11" x14ac:dyDescent="0.2">
      <c r="B43" s="11"/>
      <c r="C43" s="11"/>
      <c r="D43" s="11"/>
      <c r="E43" s="11"/>
      <c r="F43" s="11"/>
      <c r="G43" s="11"/>
      <c r="H43" s="11"/>
      <c r="I43" s="11"/>
    </row>
    <row r="44" spans="1:11" x14ac:dyDescent="0.2">
      <c r="B44" s="11"/>
      <c r="C44" s="11"/>
      <c r="D44" s="11"/>
      <c r="E44" s="11"/>
      <c r="F44" s="11"/>
      <c r="G44" s="11"/>
      <c r="H44" s="11"/>
      <c r="I44" s="11"/>
    </row>
    <row r="45" spans="1:11" x14ac:dyDescent="0.2">
      <c r="A45" s="3" t="s">
        <v>59</v>
      </c>
      <c r="B45" s="11">
        <v>178.15</v>
      </c>
      <c r="C45" s="11">
        <v>178.15</v>
      </c>
      <c r="D45" s="11">
        <v>20</v>
      </c>
      <c r="E45" s="11">
        <v>222.99</v>
      </c>
      <c r="F45" s="11">
        <v>178.99</v>
      </c>
      <c r="G45" s="11">
        <v>178.99</v>
      </c>
      <c r="H45" s="11">
        <v>178.99</v>
      </c>
      <c r="I45" s="11">
        <v>178.99</v>
      </c>
    </row>
    <row r="46" spans="1:11" x14ac:dyDescent="0.2">
      <c r="A46" s="12" t="s">
        <v>21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11" x14ac:dyDescent="0.2">
      <c r="A47" s="5" t="s">
        <v>20</v>
      </c>
      <c r="B47" s="23">
        <f t="shared" ref="B47:I47" si="9">SUM(B45:B46)</f>
        <v>178.15</v>
      </c>
      <c r="C47" s="23">
        <f t="shared" si="9"/>
        <v>178.15</v>
      </c>
      <c r="D47" s="23">
        <f t="shared" si="9"/>
        <v>20</v>
      </c>
      <c r="E47" s="23">
        <f t="shared" si="9"/>
        <v>222.99</v>
      </c>
      <c r="F47" s="23">
        <f t="shared" si="9"/>
        <v>178.99</v>
      </c>
      <c r="G47" s="23">
        <f t="shared" si="9"/>
        <v>178.99</v>
      </c>
      <c r="H47" s="23">
        <f t="shared" si="9"/>
        <v>178.99</v>
      </c>
      <c r="I47" s="23">
        <f t="shared" si="9"/>
        <v>178.99</v>
      </c>
      <c r="J47" s="7"/>
      <c r="K47" s="29">
        <f>SUM(B47:J47)</f>
        <v>1315.25</v>
      </c>
    </row>
    <row r="48" spans="1:11" x14ac:dyDescent="0.2">
      <c r="B48" s="11"/>
      <c r="C48" s="11"/>
      <c r="D48" s="11"/>
      <c r="E48" s="11"/>
      <c r="F48" s="11"/>
      <c r="G48" s="11"/>
      <c r="H48" s="11"/>
      <c r="I48" s="11"/>
    </row>
    <row r="49" spans="1:11" x14ac:dyDescent="0.2">
      <c r="B49" s="11"/>
      <c r="C49" s="11"/>
      <c r="D49" s="11"/>
      <c r="E49" s="11"/>
      <c r="F49" s="11"/>
      <c r="G49" s="11"/>
      <c r="H49" s="11"/>
      <c r="I49" s="11"/>
    </row>
    <row r="50" spans="1:11" x14ac:dyDescent="0.2">
      <c r="A50" s="3" t="s">
        <v>47</v>
      </c>
      <c r="B50" s="11">
        <v>0</v>
      </c>
      <c r="C50" s="11">
        <v>0</v>
      </c>
      <c r="D50" s="11">
        <v>0</v>
      </c>
      <c r="E50" s="11">
        <v>2330.88</v>
      </c>
      <c r="F50" s="11"/>
      <c r="G50" s="11"/>
      <c r="H50" s="11"/>
      <c r="I50" s="11"/>
    </row>
    <row r="51" spans="1:11" x14ac:dyDescent="0.2">
      <c r="A51" s="3" t="s">
        <v>56</v>
      </c>
      <c r="B51" s="11"/>
      <c r="C51" s="11"/>
      <c r="D51" s="11"/>
      <c r="E51" s="11"/>
      <c r="F51" s="11">
        <v>0</v>
      </c>
      <c r="G51" s="11">
        <v>0</v>
      </c>
      <c r="H51" s="11">
        <v>0</v>
      </c>
      <c r="I51" s="11">
        <v>0</v>
      </c>
    </row>
    <row r="52" spans="1:11" x14ac:dyDescent="0.2">
      <c r="A52" s="5" t="s">
        <v>17</v>
      </c>
      <c r="B52" s="23">
        <f>SUM(B50:B51)</f>
        <v>0</v>
      </c>
      <c r="C52" s="23">
        <f t="shared" ref="C52:I52" si="10">SUM(C50:C51)</f>
        <v>0</v>
      </c>
      <c r="D52" s="23">
        <f t="shared" si="10"/>
        <v>0</v>
      </c>
      <c r="E52" s="23">
        <f t="shared" si="10"/>
        <v>2330.88</v>
      </c>
      <c r="F52" s="23">
        <f t="shared" si="10"/>
        <v>0</v>
      </c>
      <c r="G52" s="23">
        <f t="shared" si="10"/>
        <v>0</v>
      </c>
      <c r="H52" s="23">
        <f t="shared" si="10"/>
        <v>0</v>
      </c>
      <c r="I52" s="23">
        <f t="shared" si="10"/>
        <v>0</v>
      </c>
      <c r="J52" s="7"/>
      <c r="K52" s="29">
        <f>SUM(B52:J52)</f>
        <v>2330.88</v>
      </c>
    </row>
    <row r="53" spans="1:11" x14ac:dyDescent="0.2">
      <c r="A53" s="6"/>
      <c r="B53" s="21"/>
      <c r="C53" s="21"/>
      <c r="D53" s="21"/>
      <c r="E53" s="21"/>
      <c r="F53" s="21"/>
      <c r="G53" s="21"/>
      <c r="H53" s="21"/>
      <c r="I53" s="21"/>
      <c r="J53" s="7"/>
      <c r="K53" s="29"/>
    </row>
    <row r="54" spans="1:11" x14ac:dyDescent="0.2">
      <c r="B54" s="11"/>
      <c r="C54" s="11"/>
      <c r="D54" s="11"/>
      <c r="E54" s="11"/>
      <c r="F54" s="11"/>
      <c r="G54" s="11"/>
      <c r="H54" s="11"/>
      <c r="I54" s="11"/>
    </row>
    <row r="55" spans="1:11" x14ac:dyDescent="0.2">
      <c r="A55" s="3" t="s">
        <v>45</v>
      </c>
      <c r="B55" s="11">
        <v>0</v>
      </c>
      <c r="C55" s="11">
        <v>0</v>
      </c>
      <c r="D55" s="11">
        <v>1243.97</v>
      </c>
      <c r="E55" s="11">
        <v>0</v>
      </c>
      <c r="F55" s="11">
        <v>0</v>
      </c>
      <c r="G55" s="11">
        <v>191.21</v>
      </c>
      <c r="H55" s="11">
        <v>0</v>
      </c>
      <c r="I55" s="11">
        <v>0</v>
      </c>
    </row>
    <row r="56" spans="1:11" x14ac:dyDescent="0.2">
      <c r="A56" s="12" t="s">
        <v>46</v>
      </c>
      <c r="B56" s="11"/>
      <c r="C56" s="11"/>
      <c r="D56" s="11">
        <v>0</v>
      </c>
      <c r="E56" s="11"/>
      <c r="F56" s="11"/>
      <c r="G56" s="11"/>
      <c r="H56" s="11"/>
      <c r="I56" s="11"/>
    </row>
    <row r="57" spans="1:11" x14ac:dyDescent="0.2">
      <c r="A57" s="3" t="s">
        <v>44</v>
      </c>
      <c r="B57" s="11">
        <v>1120</v>
      </c>
      <c r="C57" s="11">
        <v>952</v>
      </c>
      <c r="D57" s="11">
        <v>1008</v>
      </c>
      <c r="E57" s="11">
        <v>1008</v>
      </c>
      <c r="F57" s="11">
        <v>1092</v>
      </c>
      <c r="G57" s="11">
        <v>1008</v>
      </c>
      <c r="H57" s="11">
        <v>1148</v>
      </c>
      <c r="I57" s="11">
        <v>1120</v>
      </c>
    </row>
    <row r="58" spans="1:11" x14ac:dyDescent="0.2">
      <c r="A58" s="3" t="s">
        <v>43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</row>
    <row r="59" spans="1:11" x14ac:dyDescent="0.2">
      <c r="A59" s="3" t="s">
        <v>72</v>
      </c>
      <c r="B59" s="11">
        <v>0</v>
      </c>
      <c r="C59" s="11">
        <v>0</v>
      </c>
      <c r="D59" s="11">
        <v>0</v>
      </c>
      <c r="E59" s="11">
        <f>1497.6*0.8</f>
        <v>1198.08</v>
      </c>
      <c r="F59" s="11">
        <v>0</v>
      </c>
      <c r="G59" s="11">
        <v>0</v>
      </c>
      <c r="H59" s="11">
        <v>0</v>
      </c>
      <c r="I59" s="11">
        <v>0</v>
      </c>
    </row>
    <row r="60" spans="1:11" x14ac:dyDescent="0.2">
      <c r="A60" s="12" t="s">
        <v>67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300</v>
      </c>
      <c r="H60" s="11">
        <v>300</v>
      </c>
      <c r="I60" s="11">
        <v>300</v>
      </c>
      <c r="J60" s="11"/>
      <c r="K60" s="30"/>
    </row>
    <row r="61" spans="1:11" x14ac:dyDescent="0.2">
      <c r="A61" s="12" t="s">
        <v>52</v>
      </c>
      <c r="B61" s="11">
        <v>130</v>
      </c>
      <c r="C61" s="11">
        <v>130</v>
      </c>
      <c r="D61" s="11">
        <v>130</v>
      </c>
      <c r="E61" s="11">
        <v>130</v>
      </c>
      <c r="F61" s="11">
        <v>130</v>
      </c>
      <c r="G61" s="11">
        <v>130</v>
      </c>
      <c r="H61" s="11">
        <v>130</v>
      </c>
      <c r="I61" s="11">
        <v>130</v>
      </c>
      <c r="J61" s="11"/>
      <c r="K61" s="30"/>
    </row>
    <row r="62" spans="1:11" x14ac:dyDescent="0.2">
      <c r="A62" s="12" t="s">
        <v>54</v>
      </c>
      <c r="B62" s="11">
        <v>179</v>
      </c>
      <c r="C62" s="11">
        <v>179</v>
      </c>
      <c r="D62" s="11">
        <v>179</v>
      </c>
      <c r="E62" s="11">
        <v>179</v>
      </c>
      <c r="F62" s="11">
        <v>179</v>
      </c>
      <c r="G62" s="11">
        <v>179</v>
      </c>
      <c r="H62" s="11">
        <v>179</v>
      </c>
      <c r="I62" s="11">
        <v>179</v>
      </c>
      <c r="J62" s="11"/>
      <c r="K62" s="30"/>
    </row>
    <row r="63" spans="1:11" x14ac:dyDescent="0.2">
      <c r="A63" s="12" t="s">
        <v>53</v>
      </c>
      <c r="B63" s="11">
        <v>674</v>
      </c>
      <c r="C63" s="11">
        <v>1583.2</v>
      </c>
      <c r="D63" s="11">
        <v>536</v>
      </c>
      <c r="E63" s="11">
        <v>1794.5</v>
      </c>
      <c r="F63" s="11">
        <v>6475.5</v>
      </c>
      <c r="G63" s="11">
        <v>0</v>
      </c>
      <c r="H63" s="11">
        <v>0</v>
      </c>
      <c r="I63" s="11">
        <v>0</v>
      </c>
      <c r="J63" s="11"/>
      <c r="K63" s="30"/>
    </row>
    <row r="64" spans="1:11" x14ac:dyDescent="0.2">
      <c r="A64" s="12" t="s">
        <v>55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200.2</v>
      </c>
      <c r="H64" s="11">
        <v>1571.2</v>
      </c>
      <c r="I64" s="11">
        <v>0</v>
      </c>
      <c r="J64" s="11"/>
      <c r="K64" s="30"/>
    </row>
    <row r="65" spans="1:11" x14ac:dyDescent="0.2">
      <c r="A65" s="12" t="s">
        <v>63</v>
      </c>
      <c r="B65" s="11">
        <v>9.16</v>
      </c>
      <c r="C65" s="11">
        <v>524.16999999999996</v>
      </c>
      <c r="D65" s="11">
        <v>107.9</v>
      </c>
      <c r="E65" s="11">
        <v>9.16</v>
      </c>
      <c r="F65" s="11">
        <v>30</v>
      </c>
      <c r="G65" s="11">
        <v>723.56</v>
      </c>
      <c r="H65" s="11">
        <v>7.7</v>
      </c>
      <c r="I65" s="11">
        <v>27.67</v>
      </c>
    </row>
    <row r="66" spans="1:11" x14ac:dyDescent="0.2">
      <c r="A66" s="12" t="s">
        <v>21</v>
      </c>
      <c r="B66" s="11"/>
      <c r="C66" s="11"/>
      <c r="D66" s="11"/>
      <c r="E66" s="11"/>
      <c r="F66" s="11"/>
      <c r="G66" s="11"/>
      <c r="H66" s="11"/>
      <c r="I66" s="11"/>
    </row>
    <row r="67" spans="1:11" x14ac:dyDescent="0.2">
      <c r="A67" s="5" t="s">
        <v>16</v>
      </c>
      <c r="B67" s="23">
        <f t="shared" ref="B67:I67" si="11">SUM(B55:B66)</f>
        <v>2112.16</v>
      </c>
      <c r="C67" s="23">
        <f t="shared" si="11"/>
        <v>3368.37</v>
      </c>
      <c r="D67" s="23">
        <f t="shared" si="11"/>
        <v>3204.8700000000003</v>
      </c>
      <c r="E67" s="23">
        <f t="shared" si="11"/>
        <v>4318.74</v>
      </c>
      <c r="F67" s="23">
        <f t="shared" si="11"/>
        <v>7906.5</v>
      </c>
      <c r="G67" s="23">
        <f t="shared" si="11"/>
        <v>2731.9700000000003</v>
      </c>
      <c r="H67" s="23">
        <f t="shared" si="11"/>
        <v>3335.8999999999996</v>
      </c>
      <c r="I67" s="23">
        <f t="shared" si="11"/>
        <v>1756.67</v>
      </c>
      <c r="J67" s="7"/>
      <c r="K67" s="29">
        <f>SUM(B67:J67)</f>
        <v>28735.18</v>
      </c>
    </row>
    <row r="68" spans="1:11" x14ac:dyDescent="0.2">
      <c r="B68" s="11"/>
      <c r="C68" s="11"/>
      <c r="D68" s="11"/>
      <c r="E68" s="11"/>
      <c r="F68" s="11"/>
      <c r="G68" s="11"/>
      <c r="H68" s="11"/>
      <c r="I68" s="11"/>
    </row>
    <row r="69" spans="1:11" x14ac:dyDescent="0.2">
      <c r="B69" s="11"/>
      <c r="C69" s="11"/>
      <c r="D69" s="11"/>
      <c r="E69" s="11"/>
      <c r="F69" s="11"/>
      <c r="G69" s="11"/>
      <c r="H69" s="11"/>
      <c r="I69" s="11"/>
    </row>
    <row r="70" spans="1:11" x14ac:dyDescent="0.2">
      <c r="A70" s="3" t="s">
        <v>5</v>
      </c>
      <c r="B70" s="11">
        <v>0</v>
      </c>
      <c r="C70" s="11">
        <v>0</v>
      </c>
      <c r="D70" s="11">
        <v>3200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/>
      <c r="K70" s="30"/>
    </row>
    <row r="71" spans="1:11" x14ac:dyDescent="0.2">
      <c r="A71" s="5" t="s">
        <v>12</v>
      </c>
      <c r="B71" s="23">
        <f>SUM(B70)</f>
        <v>0</v>
      </c>
      <c r="C71" s="23">
        <f t="shared" ref="C71:I71" si="12">SUM(C70)</f>
        <v>0</v>
      </c>
      <c r="D71" s="23">
        <f t="shared" si="12"/>
        <v>3200</v>
      </c>
      <c r="E71" s="23">
        <f t="shared" si="12"/>
        <v>0</v>
      </c>
      <c r="F71" s="23">
        <f t="shared" si="12"/>
        <v>0</v>
      </c>
      <c r="G71" s="23">
        <f t="shared" si="12"/>
        <v>0</v>
      </c>
      <c r="H71" s="23">
        <f t="shared" si="12"/>
        <v>0</v>
      </c>
      <c r="I71" s="23">
        <f t="shared" si="12"/>
        <v>0</v>
      </c>
      <c r="J71" s="7"/>
      <c r="K71" s="29">
        <f>SUM(B71:J71)</f>
        <v>3200</v>
      </c>
    </row>
    <row r="72" spans="1:11" x14ac:dyDescent="0.2">
      <c r="B72" s="11"/>
      <c r="C72" s="11"/>
      <c r="D72" s="11"/>
      <c r="E72" s="11"/>
      <c r="F72" s="11"/>
      <c r="G72" s="11"/>
      <c r="H72" s="11"/>
      <c r="I72" s="11"/>
    </row>
    <row r="73" spans="1:11" x14ac:dyDescent="0.2">
      <c r="B73" s="11"/>
      <c r="C73" s="11"/>
      <c r="D73" s="11"/>
      <c r="E73" s="11"/>
      <c r="F73" s="11"/>
      <c r="G73" s="11"/>
      <c r="H73" s="11"/>
      <c r="I73" s="11"/>
    </row>
    <row r="74" spans="1:11" x14ac:dyDescent="0.2">
      <c r="A74" s="12" t="s">
        <v>18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1:11" x14ac:dyDescent="0.2">
      <c r="A75" s="4" t="s">
        <v>21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1">
        <v>0</v>
      </c>
      <c r="I75" s="15">
        <v>0</v>
      </c>
      <c r="J75" s="11"/>
      <c r="K75" s="30"/>
    </row>
    <row r="76" spans="1:11" x14ac:dyDescent="0.2">
      <c r="A76" s="14" t="s">
        <v>27</v>
      </c>
      <c r="B76" s="23">
        <f>SUM(B74:B75)</f>
        <v>0</v>
      </c>
      <c r="C76" s="23">
        <f t="shared" ref="C76:H76" si="13">SUM(C74:C75)</f>
        <v>0</v>
      </c>
      <c r="D76" s="23">
        <f t="shared" si="13"/>
        <v>0</v>
      </c>
      <c r="E76" s="23">
        <f t="shared" si="13"/>
        <v>0</v>
      </c>
      <c r="F76" s="23">
        <f t="shared" si="13"/>
        <v>0</v>
      </c>
      <c r="G76" s="23">
        <f t="shared" si="13"/>
        <v>0</v>
      </c>
      <c r="H76" s="23">
        <f t="shared" si="13"/>
        <v>0</v>
      </c>
      <c r="I76" s="23">
        <v>0</v>
      </c>
      <c r="K76" s="29">
        <f>SUM(B76:J76)</f>
        <v>0</v>
      </c>
    </row>
    <row r="77" spans="1:11" x14ac:dyDescent="0.2">
      <c r="B77" s="11"/>
      <c r="C77" s="11"/>
      <c r="D77" s="11"/>
      <c r="E77" s="11"/>
      <c r="F77" s="11"/>
      <c r="G77" s="11"/>
      <c r="H77" s="11"/>
      <c r="I77" s="11"/>
    </row>
    <row r="78" spans="1:11" x14ac:dyDescent="0.2">
      <c r="B78" s="11"/>
      <c r="C78" s="11"/>
      <c r="D78" s="11"/>
      <c r="E78" s="11"/>
      <c r="F78" s="11"/>
      <c r="G78" s="11"/>
      <c r="H78" s="11"/>
      <c r="I78" s="11"/>
    </row>
    <row r="79" spans="1:11" x14ac:dyDescent="0.2">
      <c r="A79" s="12" t="s">
        <v>62</v>
      </c>
      <c r="B79" s="11">
        <v>0</v>
      </c>
      <c r="C79" s="11">
        <v>0</v>
      </c>
      <c r="D79" s="11">
        <v>501.25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11" x14ac:dyDescent="0.2">
      <c r="A80" s="12" t="s">
        <v>31</v>
      </c>
      <c r="B80" s="11"/>
      <c r="C80" s="11"/>
      <c r="D80" s="11"/>
      <c r="E80" s="11"/>
      <c r="F80" s="11"/>
      <c r="G80" s="11"/>
      <c r="H80" s="11"/>
      <c r="I80" s="11"/>
    </row>
    <row r="81" spans="1:11" x14ac:dyDescent="0.2">
      <c r="A81" s="14" t="s">
        <v>19</v>
      </c>
      <c r="B81" s="23">
        <f>SUM(B79:B80)</f>
        <v>0</v>
      </c>
      <c r="C81" s="23">
        <f t="shared" ref="C81:I81" si="14">SUM(C79:C80)</f>
        <v>0</v>
      </c>
      <c r="D81" s="23">
        <f t="shared" si="14"/>
        <v>501.25</v>
      </c>
      <c r="E81" s="23">
        <f t="shared" si="14"/>
        <v>0</v>
      </c>
      <c r="F81" s="23">
        <f t="shared" si="14"/>
        <v>0</v>
      </c>
      <c r="G81" s="23">
        <f t="shared" si="14"/>
        <v>0</v>
      </c>
      <c r="H81" s="23">
        <f t="shared" si="14"/>
        <v>0</v>
      </c>
      <c r="I81" s="23">
        <f t="shared" si="14"/>
        <v>0</v>
      </c>
      <c r="K81" s="29">
        <f>SUM(B81:J81)</f>
        <v>501.25</v>
      </c>
    </row>
    <row r="82" spans="1:11" x14ac:dyDescent="0.2">
      <c r="A82" s="20"/>
      <c r="B82" s="21"/>
      <c r="C82" s="21"/>
      <c r="D82" s="21"/>
      <c r="E82" s="21"/>
      <c r="F82" s="21"/>
      <c r="G82" s="21"/>
      <c r="H82" s="21"/>
      <c r="I82" s="21"/>
    </row>
    <row r="83" spans="1:11" x14ac:dyDescent="0.2">
      <c r="B83" s="11"/>
      <c r="C83" s="11"/>
      <c r="D83" s="11"/>
      <c r="E83" s="11"/>
      <c r="F83" s="11"/>
      <c r="G83" s="11"/>
      <c r="H83" s="11"/>
      <c r="I83" s="11"/>
    </row>
    <row r="84" spans="1:11" x14ac:dyDescent="0.2">
      <c r="A84" s="6" t="s">
        <v>64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427.5</v>
      </c>
      <c r="J84" s="11"/>
      <c r="K84" s="30"/>
    </row>
    <row r="85" spans="1:11" x14ac:dyDescent="0.2">
      <c r="A85" s="4" t="s">
        <v>21</v>
      </c>
      <c r="B85" s="15"/>
      <c r="C85" s="15"/>
      <c r="D85" s="15"/>
      <c r="E85" s="15"/>
      <c r="F85" s="15"/>
      <c r="G85" s="15"/>
      <c r="H85" s="15"/>
      <c r="I85" s="15"/>
      <c r="J85" s="11"/>
      <c r="K85" s="30"/>
    </row>
    <row r="86" spans="1:11" x14ac:dyDescent="0.2">
      <c r="A86" s="14" t="s">
        <v>28</v>
      </c>
      <c r="B86" s="23">
        <f t="shared" ref="B86:I86" si="15">SUM(B84:B85)</f>
        <v>0</v>
      </c>
      <c r="C86" s="23">
        <f t="shared" si="15"/>
        <v>0</v>
      </c>
      <c r="D86" s="23">
        <f t="shared" si="15"/>
        <v>0</v>
      </c>
      <c r="E86" s="23">
        <f t="shared" si="15"/>
        <v>0</v>
      </c>
      <c r="F86" s="23">
        <f t="shared" si="15"/>
        <v>0</v>
      </c>
      <c r="G86" s="23">
        <f t="shared" si="15"/>
        <v>0</v>
      </c>
      <c r="H86" s="23">
        <f t="shared" si="15"/>
        <v>0</v>
      </c>
      <c r="I86" s="23">
        <f t="shared" si="15"/>
        <v>427.5</v>
      </c>
      <c r="K86" s="29">
        <f>SUM(B86:J86)</f>
        <v>427.5</v>
      </c>
    </row>
    <row r="87" spans="1:11" x14ac:dyDescent="0.2">
      <c r="B87" s="11"/>
      <c r="C87" s="11"/>
      <c r="D87" s="11"/>
      <c r="E87" s="11"/>
      <c r="F87" s="11"/>
      <c r="G87" s="11"/>
      <c r="H87" s="11"/>
      <c r="I87" s="11"/>
    </row>
    <row r="88" spans="1:11" x14ac:dyDescent="0.2">
      <c r="B88" s="11"/>
      <c r="C88" s="11"/>
      <c r="D88" s="11"/>
      <c r="E88" s="11"/>
      <c r="F88" s="11"/>
      <c r="G88" s="11"/>
      <c r="H88" s="11"/>
      <c r="I88" s="11"/>
    </row>
    <row r="89" spans="1:11" s="12" customFormat="1" x14ac:dyDescent="0.2">
      <c r="A89" s="12" t="s">
        <v>65</v>
      </c>
      <c r="B89" s="11"/>
      <c r="C89" s="11"/>
      <c r="D89" s="11"/>
      <c r="E89" s="11"/>
      <c r="F89" s="11"/>
      <c r="G89" s="11"/>
      <c r="H89" s="11"/>
      <c r="I89" s="11"/>
      <c r="J89" s="11"/>
      <c r="K89" s="30"/>
    </row>
    <row r="90" spans="1:11" s="12" customFormat="1" x14ac:dyDescent="0.2">
      <c r="A90" s="12" t="s">
        <v>66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120</v>
      </c>
      <c r="H90" s="11">
        <v>199.9</v>
      </c>
      <c r="I90" s="11">
        <v>0</v>
      </c>
      <c r="J90" s="11"/>
      <c r="K90" s="30"/>
    </row>
    <row r="91" spans="1:11" x14ac:dyDescent="0.2">
      <c r="A91" s="4" t="s">
        <v>21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1"/>
      <c r="K91" s="30"/>
    </row>
    <row r="92" spans="1:11" x14ac:dyDescent="0.2">
      <c r="A92" s="14" t="s">
        <v>29</v>
      </c>
      <c r="B92" s="23">
        <f t="shared" ref="B92:I92" si="16">SUM(B89:B91)</f>
        <v>0</v>
      </c>
      <c r="C92" s="23">
        <f t="shared" si="16"/>
        <v>0</v>
      </c>
      <c r="D92" s="23">
        <f t="shared" si="16"/>
        <v>0</v>
      </c>
      <c r="E92" s="23">
        <f t="shared" si="16"/>
        <v>0</v>
      </c>
      <c r="F92" s="23">
        <f t="shared" si="16"/>
        <v>0</v>
      </c>
      <c r="G92" s="23">
        <f t="shared" si="16"/>
        <v>120</v>
      </c>
      <c r="H92" s="23">
        <f t="shared" si="16"/>
        <v>199.9</v>
      </c>
      <c r="I92" s="23">
        <f t="shared" si="16"/>
        <v>0</v>
      </c>
      <c r="K92" s="29">
        <f>SUM(B92:J92)</f>
        <v>319.89999999999998</v>
      </c>
    </row>
    <row r="93" spans="1:11" x14ac:dyDescent="0.2">
      <c r="B93" s="11"/>
      <c r="C93" s="11"/>
      <c r="D93" s="11"/>
      <c r="E93" s="11"/>
      <c r="F93" s="11"/>
      <c r="G93" s="11"/>
      <c r="H93" s="11"/>
      <c r="I93" s="11"/>
    </row>
    <row r="94" spans="1:11" x14ac:dyDescent="0.2">
      <c r="A94" s="13" t="s">
        <v>4</v>
      </c>
      <c r="B94" s="25">
        <f t="shared" ref="B94:I94" si="17">B22+B28+B33+B38+B42+B47+B67+B52+B71+B76+B81+B86+B92</f>
        <v>7570.4549999999999</v>
      </c>
      <c r="C94" s="25">
        <f t="shared" si="17"/>
        <v>8827.1349999999984</v>
      </c>
      <c r="D94" s="25">
        <f t="shared" si="17"/>
        <v>12504.83</v>
      </c>
      <c r="E94" s="25">
        <f t="shared" si="17"/>
        <v>12887.718000000001</v>
      </c>
      <c r="F94" s="25">
        <f t="shared" si="17"/>
        <v>14480.99</v>
      </c>
      <c r="G94" s="25">
        <f t="shared" si="17"/>
        <v>9426.4599999999991</v>
      </c>
      <c r="H94" s="25">
        <f t="shared" si="17"/>
        <v>10110.289999999999</v>
      </c>
      <c r="I94" s="25">
        <f t="shared" si="17"/>
        <v>8758.66</v>
      </c>
    </row>
    <row r="95" spans="1:11" x14ac:dyDescent="0.2">
      <c r="A95" s="13"/>
      <c r="B95" s="25"/>
      <c r="C95" s="25"/>
      <c r="D95" s="25"/>
      <c r="E95" s="25"/>
      <c r="F95" s="25"/>
      <c r="G95" s="25"/>
      <c r="H95" s="25"/>
      <c r="I95" s="25"/>
    </row>
    <row r="96" spans="1:11" x14ac:dyDescent="0.2">
      <c r="A96" s="3" t="s">
        <v>25</v>
      </c>
      <c r="B96" s="11">
        <f>(B94-B92-B86-B81-B76)*20%</f>
        <v>1514.0910000000001</v>
      </c>
      <c r="C96" s="11">
        <f t="shared" ref="C96:I96" si="18">(C94-C92-C86-C81-C76)*20%</f>
        <v>1765.4269999999997</v>
      </c>
      <c r="D96" s="11">
        <f t="shared" si="18"/>
        <v>2400.7159999999999</v>
      </c>
      <c r="E96" s="11">
        <f t="shared" si="18"/>
        <v>2577.5436000000004</v>
      </c>
      <c r="F96" s="11">
        <f t="shared" si="18"/>
        <v>2896.1980000000003</v>
      </c>
      <c r="G96" s="11">
        <f t="shared" si="18"/>
        <v>1861.2919999999999</v>
      </c>
      <c r="H96" s="11">
        <f t="shared" si="18"/>
        <v>1982.078</v>
      </c>
      <c r="I96" s="11">
        <f t="shared" si="18"/>
        <v>1666.232</v>
      </c>
      <c r="J96" s="7"/>
      <c r="K96" s="29"/>
    </row>
    <row r="97" spans="1:11" x14ac:dyDescent="0.2">
      <c r="A97" s="3" t="s">
        <v>35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7"/>
      <c r="K97" s="29"/>
    </row>
    <row r="98" spans="1:11" x14ac:dyDescent="0.2">
      <c r="A98" s="22"/>
      <c r="B98" s="15"/>
      <c r="C98" s="15"/>
      <c r="D98" s="15"/>
      <c r="E98" s="15"/>
      <c r="F98" s="15"/>
      <c r="G98" s="15"/>
      <c r="H98" s="15"/>
      <c r="I98" s="15"/>
      <c r="J98" s="21"/>
      <c r="K98" s="31"/>
    </row>
    <row r="99" spans="1:11" x14ac:dyDescent="0.2">
      <c r="B99" s="21"/>
      <c r="C99" s="21"/>
      <c r="D99" s="21"/>
      <c r="E99" s="21"/>
      <c r="F99" s="21"/>
      <c r="G99" s="21"/>
      <c r="H99" s="21"/>
      <c r="I99" s="21"/>
      <c r="J99" s="7"/>
      <c r="K99" s="29"/>
    </row>
    <row r="100" spans="1:11" x14ac:dyDescent="0.2">
      <c r="A100" s="13" t="s">
        <v>3</v>
      </c>
      <c r="B100" s="25">
        <f t="shared" ref="B100:I100" si="19">SUM(B94:B98)</f>
        <v>9084.5460000000003</v>
      </c>
      <c r="C100" s="25">
        <f t="shared" si="19"/>
        <v>10592.561999999998</v>
      </c>
      <c r="D100" s="25">
        <f t="shared" si="19"/>
        <v>14905.546</v>
      </c>
      <c r="E100" s="25">
        <f>SUM(E94:E98)</f>
        <v>15465.261600000002</v>
      </c>
      <c r="F100" s="25">
        <f t="shared" si="19"/>
        <v>17377.188000000002</v>
      </c>
      <c r="G100" s="25">
        <f>SUM(G94:G98)</f>
        <v>11287.751999999999</v>
      </c>
      <c r="H100" s="25">
        <f t="shared" si="19"/>
        <v>12092.367999999999</v>
      </c>
      <c r="I100" s="25">
        <f t="shared" si="19"/>
        <v>10424.892</v>
      </c>
      <c r="J100" s="38"/>
      <c r="K100" s="39"/>
    </row>
    <row r="101" spans="1:11" x14ac:dyDescent="0.2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30"/>
    </row>
    <row r="102" spans="1:11" x14ac:dyDescent="0.2">
      <c r="A102" s="37" t="s">
        <v>68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30"/>
    </row>
    <row r="103" spans="1:11" x14ac:dyDescent="0.2">
      <c r="A103" s="12" t="s">
        <v>22</v>
      </c>
      <c r="B103" s="24">
        <f t="shared" ref="B103:I103" si="20">B13</f>
        <v>0</v>
      </c>
      <c r="C103" s="24">
        <f t="shared" si="20"/>
        <v>0</v>
      </c>
      <c r="D103" s="40">
        <f t="shared" si="20"/>
        <v>0.6</v>
      </c>
      <c r="E103" s="40">
        <f t="shared" si="20"/>
        <v>1</v>
      </c>
      <c r="F103" s="24">
        <f t="shared" si="20"/>
        <v>0</v>
      </c>
      <c r="G103" s="24">
        <f t="shared" si="20"/>
        <v>0</v>
      </c>
      <c r="H103" s="40">
        <f t="shared" si="20"/>
        <v>0.4</v>
      </c>
      <c r="I103" s="40">
        <f t="shared" si="20"/>
        <v>0.6</v>
      </c>
      <c r="J103" s="24"/>
      <c r="K103" s="32"/>
    </row>
    <row r="104" spans="1:11" x14ac:dyDescent="0.2">
      <c r="A104" s="12" t="s">
        <v>30</v>
      </c>
      <c r="B104" s="11">
        <f t="shared" ref="B104:I104" si="21">B100*B103</f>
        <v>0</v>
      </c>
      <c r="C104" s="11">
        <f t="shared" si="21"/>
        <v>0</v>
      </c>
      <c r="D104" s="11">
        <f t="shared" si="21"/>
        <v>8943.3276000000005</v>
      </c>
      <c r="E104" s="11">
        <f t="shared" si="21"/>
        <v>15465.261600000002</v>
      </c>
      <c r="F104" s="11">
        <f t="shared" si="21"/>
        <v>0</v>
      </c>
      <c r="G104" s="11">
        <f t="shared" si="21"/>
        <v>0</v>
      </c>
      <c r="H104" s="11">
        <f t="shared" si="21"/>
        <v>4836.9471999999996</v>
      </c>
      <c r="I104" s="11">
        <f t="shared" si="21"/>
        <v>6254.9351999999999</v>
      </c>
      <c r="J104" s="11"/>
      <c r="K104" s="30"/>
    </row>
    <row r="105" spans="1:11" x14ac:dyDescent="0.2">
      <c r="A105" s="22" t="s">
        <v>24</v>
      </c>
      <c r="B105" s="15">
        <f>(B94-B92-B86-B81-B76)*B103*0%</f>
        <v>0</v>
      </c>
      <c r="C105" s="15">
        <f t="shared" ref="C105:H105" si="22">(C94-C92-C86-C81-C76)*C103*0%</f>
        <v>0</v>
      </c>
      <c r="D105" s="15">
        <f t="shared" si="22"/>
        <v>0</v>
      </c>
      <c r="E105" s="15">
        <f t="shared" si="22"/>
        <v>0</v>
      </c>
      <c r="F105" s="15">
        <f t="shared" si="22"/>
        <v>0</v>
      </c>
      <c r="G105" s="15">
        <f t="shared" si="22"/>
        <v>0</v>
      </c>
      <c r="H105" s="15">
        <f t="shared" si="22"/>
        <v>0</v>
      </c>
      <c r="I105" s="15">
        <f>(I94-I92-I86-I81-I76)*I103*25%</f>
        <v>1249.674</v>
      </c>
      <c r="J105" s="11"/>
      <c r="K105" s="30"/>
    </row>
    <row r="106" spans="1:11" s="13" customFormat="1" x14ac:dyDescent="0.2">
      <c r="A106" s="18" t="s">
        <v>23</v>
      </c>
      <c r="B106" s="19">
        <f>B104+B105</f>
        <v>0</v>
      </c>
      <c r="C106" s="19">
        <f t="shared" ref="C106:I106" si="23">C104+C105</f>
        <v>0</v>
      </c>
      <c r="D106" s="19">
        <f t="shared" si="23"/>
        <v>8943.3276000000005</v>
      </c>
      <c r="E106" s="19">
        <f t="shared" si="23"/>
        <v>15465.261600000002</v>
      </c>
      <c r="F106" s="19">
        <f t="shared" si="23"/>
        <v>0</v>
      </c>
      <c r="G106" s="19">
        <f t="shared" si="23"/>
        <v>0</v>
      </c>
      <c r="H106" s="19">
        <f t="shared" si="23"/>
        <v>4836.9471999999996</v>
      </c>
      <c r="I106" s="19">
        <f t="shared" si="23"/>
        <v>7504.6091999999999</v>
      </c>
      <c r="J106" s="19"/>
      <c r="K106" s="19">
        <f>SUM(B106:J106)</f>
        <v>36750.145600000003</v>
      </c>
    </row>
    <row r="107" spans="1:11" x14ac:dyDescent="0.2">
      <c r="K107" s="44" t="s">
        <v>69</v>
      </c>
    </row>
    <row r="108" spans="1:11" x14ac:dyDescent="0.2">
      <c r="A108" s="37" t="s">
        <v>58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30"/>
    </row>
    <row r="109" spans="1:11" x14ac:dyDescent="0.2">
      <c r="A109" s="12" t="s">
        <v>22</v>
      </c>
      <c r="B109" s="40">
        <f t="shared" ref="B109:I109" si="24">B16</f>
        <v>0.4</v>
      </c>
      <c r="C109" s="24">
        <f t="shared" si="24"/>
        <v>0</v>
      </c>
      <c r="D109" s="24">
        <f t="shared" si="24"/>
        <v>0</v>
      </c>
      <c r="E109" s="40">
        <f t="shared" si="24"/>
        <v>0.4</v>
      </c>
      <c r="F109" s="24">
        <f t="shared" si="24"/>
        <v>0</v>
      </c>
      <c r="G109" s="24">
        <f t="shared" si="24"/>
        <v>0</v>
      </c>
      <c r="H109" s="40">
        <f t="shared" si="24"/>
        <v>0.6</v>
      </c>
      <c r="I109" s="40">
        <f t="shared" si="24"/>
        <v>0.6</v>
      </c>
      <c r="J109" s="24"/>
      <c r="K109" s="32"/>
    </row>
    <row r="110" spans="1:11" x14ac:dyDescent="0.2">
      <c r="A110" s="12" t="s">
        <v>30</v>
      </c>
      <c r="B110" s="11">
        <f t="shared" ref="B110:I110" si="25">B100*B109</f>
        <v>3633.8184000000001</v>
      </c>
      <c r="C110" s="11">
        <f t="shared" si="25"/>
        <v>0</v>
      </c>
      <c r="D110" s="11">
        <f t="shared" si="25"/>
        <v>0</v>
      </c>
      <c r="E110" s="11">
        <f t="shared" si="25"/>
        <v>6186.1046400000014</v>
      </c>
      <c r="F110" s="11">
        <f t="shared" si="25"/>
        <v>0</v>
      </c>
      <c r="G110" s="11">
        <f t="shared" si="25"/>
        <v>0</v>
      </c>
      <c r="H110" s="11">
        <f t="shared" si="25"/>
        <v>7255.420799999999</v>
      </c>
      <c r="I110" s="11">
        <f t="shared" si="25"/>
        <v>6254.9351999999999</v>
      </c>
      <c r="J110" s="11"/>
      <c r="K110" s="30"/>
    </row>
    <row r="111" spans="1:11" x14ac:dyDescent="0.2">
      <c r="A111" s="22" t="s">
        <v>24</v>
      </c>
      <c r="B111" s="15">
        <f>(B94-B92-B86-B81-B76-B71)*B109*0%</f>
        <v>0</v>
      </c>
      <c r="C111" s="15">
        <f t="shared" ref="C111:H111" si="26">(C94-C92-C86-C81-C76-C71)*C109*0%</f>
        <v>0</v>
      </c>
      <c r="D111" s="15">
        <f t="shared" si="26"/>
        <v>0</v>
      </c>
      <c r="E111" s="15">
        <f t="shared" si="26"/>
        <v>0</v>
      </c>
      <c r="F111" s="15">
        <f t="shared" si="26"/>
        <v>0</v>
      </c>
      <c r="G111" s="15">
        <f t="shared" si="26"/>
        <v>0</v>
      </c>
      <c r="H111" s="15">
        <f t="shared" si="26"/>
        <v>0</v>
      </c>
      <c r="I111" s="15">
        <f>(I94-I92-I86-I81-I76-I71)*I109*0%</f>
        <v>0</v>
      </c>
      <c r="J111" s="11"/>
      <c r="K111" s="30"/>
    </row>
    <row r="112" spans="1:11" x14ac:dyDescent="0.2">
      <c r="A112" s="18" t="s">
        <v>23</v>
      </c>
      <c r="B112" s="19">
        <f>B110+B111</f>
        <v>3633.8184000000001</v>
      </c>
      <c r="C112" s="19">
        <f t="shared" ref="C112:I112" si="27">C110+C111</f>
        <v>0</v>
      </c>
      <c r="D112" s="19">
        <f t="shared" si="27"/>
        <v>0</v>
      </c>
      <c r="E112" s="19">
        <f t="shared" si="27"/>
        <v>6186.1046400000014</v>
      </c>
      <c r="F112" s="19">
        <f t="shared" si="27"/>
        <v>0</v>
      </c>
      <c r="G112" s="19">
        <f t="shared" si="27"/>
        <v>0</v>
      </c>
      <c r="H112" s="19">
        <f t="shared" si="27"/>
        <v>7255.420799999999</v>
      </c>
      <c r="I112" s="19">
        <f t="shared" si="27"/>
        <v>6254.9351999999999</v>
      </c>
      <c r="J112" s="19"/>
      <c r="K112" s="19">
        <f>SUM(B112:J112)</f>
        <v>23330.279040000001</v>
      </c>
    </row>
    <row r="115" spans="1:1" x14ac:dyDescent="0.2">
      <c r="A115" s="42"/>
    </row>
  </sheetData>
  <pageMargins left="0.70866141732283472" right="0.70866141732283472" top="0.78740157480314965" bottom="0.78740157480314965" header="0.31496062992125984" footer="0.31496062992125984"/>
  <pageSetup paperSize="9" scale="53" orientation="portrait" r:id="rId1"/>
  <headerFooter>
    <oddFooter>&amp;L&amp;"Arial,Standard"&amp;8
ÜH III - Antragsgrundlagen&amp;C&amp;"Arial,Standard"&amp;8Seite &amp;P von &amp;N&amp;R&amp;"Arial,Standard"&amp;8Stand: &amp;D,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a93b4ae4-3c8e-4bc8-90d2-bfc2f9e49023</BSO999929>
</file>

<file path=customXml/itemProps1.xml><?xml version="1.0" encoding="utf-8"?>
<ds:datastoreItem xmlns:ds="http://schemas.openxmlformats.org/officeDocument/2006/customXml" ds:itemID="{315E2E9D-148E-4134-8646-BC9E074A63A9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ÜH III</vt:lpstr>
      <vt:lpstr>'ÜH III'!Druckbereich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Will</dc:creator>
  <cp:lastModifiedBy>Alexander Will</cp:lastModifiedBy>
  <cp:lastPrinted>2021-10-04T18:02:45Z</cp:lastPrinted>
  <dcterms:created xsi:type="dcterms:W3CDTF">2020-11-25T12:51:51Z</dcterms:created>
  <dcterms:modified xsi:type="dcterms:W3CDTF">2021-10-04T18:03:12Z</dcterms:modified>
</cp:coreProperties>
</file>